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38640" windowHeight="15720" activeTab="0"/>
  </bookViews>
  <sheets>
    <sheet name="EAU" sheetId="2" r:id="rId1"/>
    <sheet name="calcul" sheetId="3" state="hidden" r:id="rId2"/>
  </sheets>
  <definedNames>
    <definedName name="conso" localSheetId="1">'calcul'!#REF!</definedName>
    <definedName name="CONSO">'EAU'!$E$11</definedName>
    <definedName name="CONSO_COLLECTIF">#REF!</definedName>
    <definedName name="HERBAGER">'EAU'!$E$25</definedName>
    <definedName name="vide">'calcul'!#REF!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<sst xmlns="http://schemas.openxmlformats.org/spreadsheetml/2006/main" count="43" uniqueCount="28">
  <si>
    <t>SMEA</t>
  </si>
  <si>
    <t>REDEVANCE POLLUTION</t>
  </si>
  <si>
    <t>PRELEVEMENT A LA RESSOURCE</t>
  </si>
  <si>
    <r>
      <rPr>
        <b/>
        <sz val="11"/>
        <color theme="1"/>
        <rFont val="Calibri"/>
        <family val="2"/>
        <scheme val="minor"/>
      </rPr>
      <t>tranche 1</t>
    </r>
    <r>
      <rPr>
        <sz val="11"/>
        <color theme="1"/>
        <rFont val="Calibri"/>
        <family val="2"/>
        <scheme val="minor"/>
      </rPr>
      <t xml:space="preserve">                   de 0 à 300 m3</t>
    </r>
  </si>
  <si>
    <r>
      <rPr>
        <b/>
        <sz val="11"/>
        <color theme="1"/>
        <rFont val="Calibri"/>
        <family val="2"/>
        <scheme val="minor"/>
      </rPr>
      <t>tranche 2</t>
    </r>
    <r>
      <rPr>
        <sz val="11"/>
        <color theme="1"/>
        <rFont val="Calibri"/>
        <family val="2"/>
        <scheme val="minor"/>
      </rPr>
      <t xml:space="preserve">                    de 301 à 1000 m3</t>
    </r>
  </si>
  <si>
    <r>
      <rPr>
        <b/>
        <sz val="11"/>
        <color theme="1"/>
        <rFont val="Calibri"/>
        <family val="2"/>
        <scheme val="minor"/>
      </rPr>
      <t>tranche 3</t>
    </r>
    <r>
      <rPr>
        <sz val="11"/>
        <color theme="1"/>
        <rFont val="Calibri"/>
        <family val="2"/>
        <scheme val="minor"/>
      </rPr>
      <t xml:space="preserve">                    de 1001 à 6 000 m3</t>
    </r>
  </si>
  <si>
    <r>
      <rPr>
        <b/>
        <sz val="11"/>
        <color theme="1"/>
        <rFont val="Calibri"/>
        <family val="2"/>
        <scheme val="minor"/>
      </rPr>
      <t>tranche 4</t>
    </r>
    <r>
      <rPr>
        <sz val="11"/>
        <color theme="1"/>
        <rFont val="Calibri"/>
        <family val="2"/>
        <scheme val="minor"/>
      </rPr>
      <t xml:space="preserve">                                 au-delà de 6 000 m3</t>
    </r>
  </si>
  <si>
    <t>tarif en €  H.T  pour 1 mètre cube</t>
  </si>
  <si>
    <t>MONTANT H.T</t>
  </si>
  <si>
    <t>TVA 5,5 %</t>
  </si>
  <si>
    <t>Tranche</t>
  </si>
  <si>
    <t>tarif</t>
  </si>
  <si>
    <t>0-300</t>
  </si>
  <si>
    <t>301-1000</t>
  </si>
  <si>
    <t>1000-6000</t>
  </si>
  <si>
    <t>6000 et +</t>
  </si>
  <si>
    <t>total</t>
  </si>
  <si>
    <t>1) Pour les compteurs dits "domestiques" (habitations) = SOUMIS à la redevance "Pollution"</t>
  </si>
  <si>
    <t>2) Pour les compteurs dits "herbagers" (jardins) = NON SOUMIS à la redevance "Pollution"</t>
  </si>
  <si>
    <r>
      <t xml:space="preserve">TOTAL TTC </t>
    </r>
    <r>
      <rPr>
        <b/>
        <sz val="14"/>
        <color rgb="FFFF0000"/>
        <rFont val="Calibri"/>
        <family val="2"/>
        <scheme val="minor"/>
      </rPr>
      <t>***</t>
    </r>
  </si>
  <si>
    <t>VOLUME CONSOMMÉ                                     à renseigner</t>
  </si>
  <si>
    <r>
      <t xml:space="preserve">TOTAL TTC </t>
    </r>
    <r>
      <rPr>
        <b/>
        <i/>
        <sz val="18"/>
        <color rgb="FFFF0000"/>
        <rFont val="Calibri"/>
        <family val="2"/>
        <scheme val="minor"/>
      </rPr>
      <t xml:space="preserve">***  </t>
    </r>
    <r>
      <rPr>
        <b/>
        <i/>
        <sz val="18"/>
        <rFont val="Calibri"/>
        <family val="2"/>
        <scheme val="minor"/>
      </rPr>
      <t>: coût estimatif, non contractuel, établi avec les données connues à ce jour</t>
    </r>
  </si>
  <si>
    <t>Calcul pour tableau eau domestique</t>
  </si>
  <si>
    <t>Calcul pour tableau eau Herbager</t>
  </si>
  <si>
    <r>
      <t xml:space="preserve">SIMULATEUR DE  LA FACTURE 2022 d' </t>
    </r>
    <r>
      <rPr>
        <b/>
        <sz val="20"/>
        <color rgb="FF0070C0"/>
        <rFont val="Calibri"/>
        <family val="2"/>
        <scheme val="minor"/>
      </rPr>
      <t>EAU POTABLE ( Eau consommée en 2022)</t>
    </r>
  </si>
  <si>
    <t>(facturée courant 1er semestre 2022)</t>
  </si>
  <si>
    <t>Hors  abonnement, facturé au 2ème semestre 2022</t>
  </si>
  <si>
    <t>Tarifs H.T en €/m3 votés par délibération du 26/11/2021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</si>
</sst>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4E4E4E"/>
      <name val="Lucida Sans Unicode"/>
      <family val="2"/>
    </font>
    <font>
      <sz val="9"/>
      <color rgb="FF4E4E4E"/>
      <name val="Lucida Grande"/>
      <family val="2"/>
    </font>
    <font>
      <u val="single"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/>
    <xf numFmtId="0" fontId="11" fillId="0" borderId="0" xfId="0" applyFont="1"/>
    <xf numFmtId="0" fontId="10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2" fillId="0" borderId="0" xfId="20" applyFont="1" applyBorder="1" applyProtection="1">
      <protection/>
    </xf>
    <xf numFmtId="0" fontId="8" fillId="0" borderId="0" xfId="0" applyFont="1"/>
    <xf numFmtId="0" fontId="9" fillId="0" borderId="0" xfId="0" applyFont="1"/>
    <xf numFmtId="0" fontId="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3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5" borderId="3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9" fillId="0" borderId="0" xfId="0" applyFont="1"/>
    <xf numFmtId="2" fontId="19" fillId="0" borderId="0" xfId="0" applyNumberFormat="1" applyFont="1"/>
    <xf numFmtId="44" fontId="19" fillId="0" borderId="0" xfId="21" applyFont="1" applyFill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Monétair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35</xdr:row>
      <xdr:rowOff>0</xdr:rowOff>
    </xdr:from>
    <xdr:ext cx="304800" cy="295275"/>
    <xdr:sp macro="" textlink="">
      <xdr:nvSpPr>
        <xdr:cNvPr id="1025" name="AutoShape 1" descr="Image"/>
        <xdr:cNvSpPr>
          <a:spLocks noChangeAspect="1" noChangeArrowheads="1"/>
        </xdr:cNvSpPr>
      </xdr:nvSpPr>
      <xdr:spPr bwMode="auto">
        <a:xfrm>
          <a:off x="771525" y="116776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295275"/>
    <xdr:sp macro="" textlink="">
      <xdr:nvSpPr>
        <xdr:cNvPr id="1026" name="AutoShape 2" descr="Image"/>
        <xdr:cNvSpPr>
          <a:spLocks noChangeAspect="1" noChangeArrowheads="1"/>
        </xdr:cNvSpPr>
      </xdr:nvSpPr>
      <xdr:spPr bwMode="auto">
        <a:xfrm>
          <a:off x="771525" y="102393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295275"/>
    <xdr:sp macro="" textlink="">
      <xdr:nvSpPr>
        <xdr:cNvPr id="1027" name="AutoShape 3" descr="Image"/>
        <xdr:cNvSpPr>
          <a:spLocks noChangeAspect="1" noChangeArrowheads="1"/>
        </xdr:cNvSpPr>
      </xdr:nvSpPr>
      <xdr:spPr bwMode="auto">
        <a:xfrm>
          <a:off x="771525" y="102393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247650</xdr:colOff>
      <xdr:row>12</xdr:row>
      <xdr:rowOff>295275</xdr:rowOff>
    </xdr:from>
    <xdr:to>
      <xdr:col>3</xdr:col>
      <xdr:colOff>781050</xdr:colOff>
      <xdr:row>14</xdr:row>
      <xdr:rowOff>47625</xdr:rowOff>
    </xdr:to>
    <xdr:sp macro="" textlink="">
      <xdr:nvSpPr>
        <xdr:cNvPr id="2" name="ZoneTexte 1"/>
        <xdr:cNvSpPr txBox="1"/>
      </xdr:nvSpPr>
      <xdr:spPr>
        <a:xfrm>
          <a:off x="1019175" y="4905375"/>
          <a:ext cx="2543175" cy="552450"/>
        </a:xfrm>
        <a:prstGeom prst="rect">
          <a:avLst/>
        </a:prstGeom>
        <a:ln w="19050">
          <a:headEnd type="none"/>
          <a:tailEnd type="none"/>
        </a:ln>
      </xdr:spPr>
      <xdr:style>
        <a:lnRef idx="2">
          <a:schemeClr val="accent5"/>
        </a:lnRef>
        <a:fillRef idx="1">
          <a:schemeClr val="bg1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Indiquez dans cette case le nombre</a:t>
          </a:r>
          <a:r>
            <a:rPr lang="fr-FR" sz="1200" b="1" baseline="0"/>
            <a:t> de m3 que vous avez consommé</a:t>
          </a:r>
          <a:endParaRPr lang="fr-FR" sz="1200" b="1"/>
        </a:p>
      </xdr:txBody>
    </xdr:sp>
    <xdr:clientData/>
  </xdr:twoCellAnchor>
  <xdr:twoCellAnchor>
    <xdr:from>
      <xdr:col>3</xdr:col>
      <xdr:colOff>781050</xdr:colOff>
      <xdr:row>10</xdr:row>
      <xdr:rowOff>342900</xdr:rowOff>
    </xdr:from>
    <xdr:to>
      <xdr:col>4</xdr:col>
      <xdr:colOff>466725</xdr:colOff>
      <xdr:row>12</xdr:row>
      <xdr:rowOff>276225</xdr:rowOff>
    </xdr:to>
    <xdr:cxnSp macro="">
      <xdr:nvCxnSpPr>
        <xdr:cNvPr id="6" name="Connecteur droit avec flèche 5"/>
        <xdr:cNvCxnSpPr/>
      </xdr:nvCxnSpPr>
      <xdr:spPr>
        <a:xfrm flipV="1">
          <a:off x="3562350" y="4124325"/>
          <a:ext cx="1409700" cy="762000"/>
        </a:xfrm>
        <a:prstGeom prst="straightConnector1">
          <a:avLst/>
        </a:prstGeom>
        <a:ln w="38100">
          <a:headEnd type="none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26</xdr:row>
      <xdr:rowOff>304800</xdr:rowOff>
    </xdr:from>
    <xdr:to>
      <xdr:col>3</xdr:col>
      <xdr:colOff>800100</xdr:colOff>
      <xdr:row>28</xdr:row>
      <xdr:rowOff>66675</xdr:rowOff>
    </xdr:to>
    <xdr:sp macro="" textlink="">
      <xdr:nvSpPr>
        <xdr:cNvPr id="17" name="ZoneTexte 16"/>
        <xdr:cNvSpPr txBox="1"/>
      </xdr:nvSpPr>
      <xdr:spPr>
        <a:xfrm>
          <a:off x="1038225" y="9753600"/>
          <a:ext cx="2543175" cy="552450"/>
        </a:xfrm>
        <a:prstGeom prst="rect">
          <a:avLst/>
        </a:prstGeom>
        <a:ln w="19050">
          <a:headEnd type="none"/>
          <a:tailEnd type="none"/>
        </a:ln>
      </xdr:spPr>
      <xdr:style>
        <a:lnRef idx="2">
          <a:schemeClr val="accent5"/>
        </a:lnRef>
        <a:fillRef idx="1">
          <a:schemeClr val="bg1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Indiquez dans cette case le nombre</a:t>
          </a:r>
          <a:r>
            <a:rPr lang="fr-FR" sz="1200" b="1" baseline="0"/>
            <a:t> de m3 que vous avez consommé</a:t>
          </a:r>
          <a:endParaRPr lang="fr-FR" sz="1200" b="1"/>
        </a:p>
      </xdr:txBody>
    </xdr:sp>
    <xdr:clientData/>
  </xdr:twoCellAnchor>
  <xdr:twoCellAnchor>
    <xdr:from>
      <xdr:col>3</xdr:col>
      <xdr:colOff>800100</xdr:colOff>
      <xdr:row>24</xdr:row>
      <xdr:rowOff>352425</xdr:rowOff>
    </xdr:from>
    <xdr:to>
      <xdr:col>4</xdr:col>
      <xdr:colOff>485775</xdr:colOff>
      <xdr:row>26</xdr:row>
      <xdr:rowOff>285750</xdr:rowOff>
    </xdr:to>
    <xdr:cxnSp macro="">
      <xdr:nvCxnSpPr>
        <xdr:cNvPr id="18" name="Connecteur droit avec flèche 17"/>
        <xdr:cNvCxnSpPr/>
      </xdr:nvCxnSpPr>
      <xdr:spPr>
        <a:xfrm flipV="1">
          <a:off x="3581400" y="8972550"/>
          <a:ext cx="1409700" cy="762000"/>
        </a:xfrm>
        <a:prstGeom prst="straightConnector1">
          <a:avLst/>
        </a:prstGeom>
        <a:ln w="38100">
          <a:headEnd type="none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GridLines="0" tabSelected="1" workbookViewId="0" topLeftCell="A9">
      <selection activeCell="E25" sqref="E25"/>
    </sheetView>
  </sheetViews>
  <sheetFormatPr defaultColWidth="11.57421875" defaultRowHeight="15"/>
  <cols>
    <col min="2" max="2" width="14.7109375" style="0" customWidth="1"/>
    <col min="3" max="3" width="15.421875" style="0" customWidth="1"/>
    <col min="4" max="4" width="25.8515625" style="0" customWidth="1"/>
    <col min="5" max="5" width="22.8515625" style="0" customWidth="1"/>
    <col min="6" max="6" width="19.8515625" style="0" customWidth="1"/>
    <col min="7" max="7" width="17.8515625" style="0" customWidth="1"/>
    <col min="8" max="8" width="29.7109375" style="0" customWidth="1"/>
    <col min="9" max="9" width="19.00390625" style="0" customWidth="1"/>
    <col min="10" max="10" width="34.57421875" style="0" customWidth="1"/>
  </cols>
  <sheetData>
    <row r="1" spans="1:10" ht="26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6.2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.2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</row>
    <row r="4" ht="51.75" customHeight="1"/>
    <row r="6" spans="2:7" ht="23.25">
      <c r="B6" s="1" t="s">
        <v>17</v>
      </c>
      <c r="C6" s="2"/>
      <c r="D6" s="2"/>
      <c r="E6" s="2"/>
      <c r="F6" s="2"/>
      <c r="G6" s="2"/>
    </row>
    <row r="8" ht="24" customHeight="1"/>
    <row r="9" spans="2:4" ht="30.75" customHeight="1">
      <c r="B9" s="27" t="s">
        <v>7</v>
      </c>
      <c r="C9" s="28"/>
      <c r="D9" s="29"/>
    </row>
    <row r="10" spans="2:10" ht="59.25" customHeight="1">
      <c r="B10" s="3" t="s">
        <v>0</v>
      </c>
      <c r="C10" s="4" t="s">
        <v>1</v>
      </c>
      <c r="D10" s="4" t="s">
        <v>2</v>
      </c>
      <c r="E10" s="5" t="s">
        <v>20</v>
      </c>
      <c r="F10" s="6" t="s">
        <v>8</v>
      </c>
      <c r="J10" s="7" t="s">
        <v>27</v>
      </c>
    </row>
    <row r="11" spans="2:10" ht="34.5" customHeight="1">
      <c r="B11" s="8">
        <v>0.13</v>
      </c>
      <c r="C11" s="8">
        <v>0.23</v>
      </c>
      <c r="D11" s="8">
        <v>0.042</v>
      </c>
      <c r="E11" s="22"/>
      <c r="F11" s="9">
        <f>(B11*CONSO)+(C11*CONSO)+(D11*CONSO)+calcul!E8</f>
        <v>0</v>
      </c>
      <c r="G11" s="10"/>
      <c r="I11" s="11" t="s">
        <v>3</v>
      </c>
      <c r="J11" s="12">
        <v>2.24</v>
      </c>
    </row>
    <row r="12" spans="5:10" ht="30.75" customHeight="1">
      <c r="E12" s="13"/>
      <c r="F12" s="9">
        <f>F11*5.5/100</f>
        <v>0</v>
      </c>
      <c r="G12" s="8" t="s">
        <v>9</v>
      </c>
      <c r="I12" s="14" t="s">
        <v>4</v>
      </c>
      <c r="J12" s="12">
        <v>2.04</v>
      </c>
    </row>
    <row r="13" spans="5:10" ht="32.25" customHeight="1">
      <c r="E13" s="13"/>
      <c r="F13" s="9">
        <f>F11+F12</f>
        <v>0</v>
      </c>
      <c r="G13" s="8" t="s">
        <v>19</v>
      </c>
      <c r="I13" s="11" t="s">
        <v>5</v>
      </c>
      <c r="J13" s="12">
        <v>1.87</v>
      </c>
    </row>
    <row r="14" spans="5:10" ht="30.75" customHeight="1">
      <c r="E14" s="15"/>
      <c r="F14" s="16"/>
      <c r="I14" s="14" t="s">
        <v>6</v>
      </c>
      <c r="J14" s="12">
        <v>1.64</v>
      </c>
    </row>
    <row r="18" ht="31.5" customHeight="1"/>
    <row r="20" spans="2:6" ht="23.25">
      <c r="B20" s="1" t="s">
        <v>18</v>
      </c>
      <c r="E20" s="17"/>
      <c r="F20" s="17"/>
    </row>
    <row r="21" ht="15">
      <c r="J21" s="18"/>
    </row>
    <row r="22" ht="26.25" customHeight="1">
      <c r="J22" s="19"/>
    </row>
    <row r="23" spans="2:10" ht="30.75" customHeight="1">
      <c r="B23" s="27" t="s">
        <v>7</v>
      </c>
      <c r="C23" s="28"/>
      <c r="D23" s="29"/>
      <c r="J23" s="19"/>
    </row>
    <row r="24" spans="2:10" ht="66" customHeight="1">
      <c r="B24" s="3" t="s">
        <v>0</v>
      </c>
      <c r="C24" s="4" t="s">
        <v>1</v>
      </c>
      <c r="D24" s="4" t="s">
        <v>2</v>
      </c>
      <c r="E24" s="5" t="s">
        <v>20</v>
      </c>
      <c r="F24" s="6" t="s">
        <v>8</v>
      </c>
      <c r="J24" s="19"/>
    </row>
    <row r="25" spans="2:10" ht="34.5" customHeight="1">
      <c r="B25" s="8">
        <v>0.13</v>
      </c>
      <c r="C25" s="8">
        <v>0</v>
      </c>
      <c r="D25" s="8">
        <v>0.042</v>
      </c>
      <c r="E25" s="23"/>
      <c r="F25" s="9">
        <f>(B25*HERBAGER)+(C25*HERBAGER)+(D25*HERBAGER)+calcul!E18</f>
        <v>0</v>
      </c>
      <c r="G25" s="10"/>
      <c r="J25" s="19"/>
    </row>
    <row r="26" spans="5:7" ht="30.75" customHeight="1">
      <c r="E26" s="20"/>
      <c r="F26" s="9">
        <f>F25*5.5/100</f>
        <v>0</v>
      </c>
      <c r="G26" s="8" t="s">
        <v>9</v>
      </c>
    </row>
    <row r="27" spans="5:7" ht="30.75" customHeight="1">
      <c r="E27" s="13"/>
      <c r="F27" s="9">
        <f>F25+F26</f>
        <v>0</v>
      </c>
      <c r="G27" s="8" t="s">
        <v>19</v>
      </c>
    </row>
    <row r="28" spans="5:6" ht="31.5" customHeight="1">
      <c r="E28" s="15"/>
      <c r="F28" s="16"/>
    </row>
    <row r="34" ht="23.25">
      <c r="B34" s="21" t="s">
        <v>21</v>
      </c>
    </row>
  </sheetData>
  <sheetProtection algorithmName="SHA-512" hashValue="7b4i8ZbFSw3Mg2jOcP9hGClpUgH6id02qFgyaWX1+KHOJJdR2xxhM9gC+dqiMi66wYCsXu1pnrB5/SX/jyAhvg==" saltValue="mjStQmmfR1aOmnZazy9CWQ==" spinCount="100000" sheet="1" objects="1" scenarios="1" selectLockedCells="1"/>
  <mergeCells count="5">
    <mergeCell ref="A1:J1"/>
    <mergeCell ref="A2:J2"/>
    <mergeCell ref="A3:J3"/>
    <mergeCell ref="B9:D9"/>
    <mergeCell ref="B23:D23"/>
  </mergeCells>
  <printOptions/>
  <pageMargins left="0.7" right="0.7" top="0.75" bottom="0.75" header="0.3" footer="0.3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8"/>
  <sheetViews>
    <sheetView showGridLines="0" workbookViewId="0" topLeftCell="A1">
      <selection activeCell="C35" sqref="C35"/>
    </sheetView>
  </sheetViews>
  <sheetFormatPr defaultColWidth="11.421875" defaultRowHeight="15"/>
  <cols>
    <col min="1" max="4" width="11.421875" style="30" customWidth="1"/>
    <col min="5" max="5" width="13.00390625" style="30" bestFit="1" customWidth="1"/>
    <col min="6" max="16384" width="11.421875" style="30" customWidth="1"/>
  </cols>
  <sheetData>
    <row r="2" ht="15">
      <c r="A2" s="30" t="s">
        <v>22</v>
      </c>
    </row>
    <row r="3" spans="2:3" ht="15">
      <c r="B3" s="30" t="s">
        <v>10</v>
      </c>
      <c r="C3" s="30" t="s">
        <v>11</v>
      </c>
    </row>
    <row r="4" spans="2:5" ht="15">
      <c r="B4" s="30" t="s">
        <v>12</v>
      </c>
      <c r="C4" s="31">
        <f>EAU!J11</f>
        <v>2.24</v>
      </c>
      <c r="D4" s="30">
        <f>IF(EAU!$E$11&lt;=300,EAU!$E$11,300)</f>
        <v>0</v>
      </c>
      <c r="E4" s="32">
        <f>C4*D4</f>
        <v>0</v>
      </c>
    </row>
    <row r="5" spans="2:5" ht="15">
      <c r="B5" s="30" t="s">
        <v>13</v>
      </c>
      <c r="C5" s="31">
        <f>EAU!J12</f>
        <v>2.04</v>
      </c>
      <c r="D5" s="30">
        <f>IF(AND(EAU!$E$11&lt;=1000,EAU!$E$11&gt;300),EAU!$E$11-D4,IF(EAU!$E$11&gt;1000,700,0))</f>
        <v>0</v>
      </c>
      <c r="E5" s="32">
        <f>C5*D5</f>
        <v>0</v>
      </c>
    </row>
    <row r="6" spans="2:5" ht="15">
      <c r="B6" s="30" t="s">
        <v>14</v>
      </c>
      <c r="C6" s="31">
        <f>EAU!J13</f>
        <v>1.87</v>
      </c>
      <c r="D6" s="30">
        <f>IF(AND(EAU!$E$11&lt;=6000,EAU!$E$11&gt;100),EAU!$E$11-D5-D4,IF(EAU!$E$11&gt;6000,5000,0))</f>
        <v>0</v>
      </c>
      <c r="E6" s="32">
        <f>C6*D6</f>
        <v>0</v>
      </c>
    </row>
    <row r="7" spans="2:5" ht="15">
      <c r="B7" s="30" t="s">
        <v>15</v>
      </c>
      <c r="C7" s="31">
        <f>EAU!J14</f>
        <v>1.64</v>
      </c>
      <c r="D7" s="30" t="b">
        <f>IF(EAU!$E$11&gt;6000,EAU!$E$11-D4-D5-D6)</f>
        <v>0</v>
      </c>
      <c r="E7" s="32">
        <f>C7*D7</f>
        <v>0</v>
      </c>
    </row>
    <row r="8" spans="4:5" ht="15">
      <c r="D8" s="30" t="s">
        <v>16</v>
      </c>
      <c r="E8" s="32">
        <f>SUM(E4:E7)</f>
        <v>0</v>
      </c>
    </row>
    <row r="12" ht="15">
      <c r="A12" s="30" t="s">
        <v>23</v>
      </c>
    </row>
    <row r="13" spans="2:3" ht="15">
      <c r="B13" s="30" t="s">
        <v>10</v>
      </c>
      <c r="C13" s="30" t="s">
        <v>11</v>
      </c>
    </row>
    <row r="14" spans="2:5" ht="15">
      <c r="B14" s="30" t="s">
        <v>12</v>
      </c>
      <c r="C14" s="31">
        <f>EAU!J11</f>
        <v>2.24</v>
      </c>
      <c r="D14" s="30">
        <f>IF(EAU!$E$25&lt;=300,EAU!$E$25,300)</f>
        <v>0</v>
      </c>
      <c r="E14" s="32">
        <f>C14*D14</f>
        <v>0</v>
      </c>
    </row>
    <row r="15" spans="2:5" ht="15">
      <c r="B15" s="30" t="s">
        <v>13</v>
      </c>
      <c r="C15" s="31">
        <f>EAU!J12</f>
        <v>2.04</v>
      </c>
      <c r="D15" s="30">
        <f>IF(AND(EAU!$E$25&lt;=1000,EAU!$E$25&gt;300),EAU!$E$25-D14,IF(EAU!$E$25&gt;1000,700,0))</f>
        <v>0</v>
      </c>
      <c r="E15" s="32">
        <f>C15*D15</f>
        <v>0</v>
      </c>
    </row>
    <row r="16" spans="2:5" ht="15">
      <c r="B16" s="30" t="s">
        <v>14</v>
      </c>
      <c r="C16" s="31">
        <f>EAU!J13</f>
        <v>1.87</v>
      </c>
      <c r="D16" s="30">
        <f>IF(AND(EAU!$E$25&lt;=6000,EAU!$E$25&gt;100),EAU!$E$25-D15-D14,IF(EAU!$E$25&gt;6000,5000,0))</f>
        <v>0</v>
      </c>
      <c r="E16" s="32">
        <f>C16*D16</f>
        <v>0</v>
      </c>
    </row>
    <row r="17" spans="2:5" ht="15">
      <c r="B17" s="30" t="s">
        <v>15</v>
      </c>
      <c r="C17" s="31">
        <f>EAU!J14</f>
        <v>1.64</v>
      </c>
      <c r="D17" s="30" t="b">
        <f>IF(EAU!$E$25&gt;6000,EAU!$E$25-D14-D15-D16)</f>
        <v>0</v>
      </c>
      <c r="E17" s="32">
        <f>C17*D17</f>
        <v>0</v>
      </c>
    </row>
    <row r="18" spans="4:5" ht="15">
      <c r="D18" s="30" t="s">
        <v>16</v>
      </c>
      <c r="E18" s="32">
        <f>SUM(E14:E17)</f>
        <v>0</v>
      </c>
    </row>
  </sheetData>
  <sheetProtection algorithmName="SHA-512" hashValue="TCWpkH92LOBb8xfFbcqIvmSEivkrWvdzJh3Er1TBAoQZ7rl3JpvXtlOiRmE6QAGDXfKGigDlKa5V5rLGd6gDFQ==" saltValue="ZydsMmoObgkSi4F+X74yyQ==" spinCount="100000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Guilène THOMAS</dc:creator>
  <cp:keywords/>
  <dc:description/>
  <cp:lastModifiedBy>Andre Gentit</cp:lastModifiedBy>
  <cp:lastPrinted>2019-07-25T13:35:48Z</cp:lastPrinted>
  <dcterms:created xsi:type="dcterms:W3CDTF">2018-07-18T12:08:26Z</dcterms:created>
  <dcterms:modified xsi:type="dcterms:W3CDTF">2022-10-11T07:59:32Z</dcterms:modified>
  <cp:category/>
  <cp:version/>
  <cp:contentType/>
  <cp:contentStatus/>
</cp:coreProperties>
</file>